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TA_PC_2023\Downloads\"/>
    </mc:Choice>
  </mc:AlternateContent>
  <bookViews>
    <workbookView xWindow="0" yWindow="0" windowWidth="21600" windowHeight="9030"/>
  </bookViews>
  <sheets>
    <sheet name="Sheet1" sheetId="1" r:id="rId1"/>
    <sheet name="Sheet1 (2)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2" l="1"/>
  <c r="G8" i="2"/>
  <c r="G26" i="2"/>
  <c r="G23" i="2"/>
  <c r="G24" i="2" s="1"/>
  <c r="G18" i="2"/>
  <c r="G17" i="2"/>
  <c r="G16" i="2"/>
  <c r="G15" i="2"/>
  <c r="G14" i="2"/>
  <c r="G12" i="2"/>
  <c r="G11" i="2"/>
  <c r="G10" i="2"/>
  <c r="G7" i="2"/>
  <c r="F26" i="2"/>
  <c r="F25" i="2"/>
  <c r="F23" i="2"/>
  <c r="F22" i="2"/>
  <c r="F21" i="2"/>
  <c r="F20" i="2"/>
  <c r="F18" i="2"/>
  <c r="F17" i="2"/>
  <c r="F16" i="2"/>
  <c r="F15" i="2"/>
  <c r="F14" i="2"/>
  <c r="F12" i="2"/>
  <c r="F11" i="2"/>
  <c r="F10" i="2"/>
  <c r="F8" i="2"/>
  <c r="F7" i="2"/>
  <c r="F9" i="2" s="1"/>
  <c r="E26" i="2"/>
  <c r="E25" i="2"/>
  <c r="E23" i="2"/>
  <c r="E22" i="2"/>
  <c r="E21" i="2"/>
  <c r="E20" i="2"/>
  <c r="E18" i="2"/>
  <c r="E17" i="2"/>
  <c r="E16" i="2"/>
  <c r="E15" i="2"/>
  <c r="E14" i="2"/>
  <c r="E12" i="2"/>
  <c r="E11" i="2"/>
  <c r="E10" i="2"/>
  <c r="E8" i="2"/>
  <c r="E7" i="2"/>
  <c r="E9" i="2" s="1"/>
  <c r="D26" i="2"/>
  <c r="D25" i="2"/>
  <c r="D23" i="2"/>
  <c r="D22" i="2"/>
  <c r="D21" i="2"/>
  <c r="D20" i="2"/>
  <c r="D18" i="2"/>
  <c r="D17" i="2"/>
  <c r="D16" i="2"/>
  <c r="D15" i="2"/>
  <c r="D14" i="2"/>
  <c r="D12" i="2"/>
  <c r="D11" i="2"/>
  <c r="D10" i="2"/>
  <c r="D8" i="2"/>
  <c r="D7" i="2"/>
  <c r="D9" i="2" s="1"/>
  <c r="D27" i="2" l="1"/>
  <c r="E13" i="2"/>
  <c r="E24" i="2"/>
  <c r="E27" i="2"/>
  <c r="F13" i="2"/>
  <c r="F24" i="2"/>
  <c r="F27" i="2"/>
  <c r="D13" i="2"/>
  <c r="D19" i="2"/>
  <c r="D24" i="2"/>
  <c r="G9" i="2"/>
  <c r="G19" i="2"/>
  <c r="E19" i="2"/>
  <c r="E29" i="2" s="1"/>
  <c r="F19" i="2"/>
  <c r="G13" i="2"/>
  <c r="G27" i="2"/>
  <c r="G29" i="2" s="1"/>
  <c r="D29" i="2" l="1"/>
  <c r="F29" i="2"/>
</calcChain>
</file>

<file path=xl/sharedStrings.xml><?xml version="1.0" encoding="utf-8"?>
<sst xmlns="http://schemas.openxmlformats.org/spreadsheetml/2006/main" count="152" uniqueCount="91">
  <si>
    <t>pendek</t>
  </si>
  <si>
    <t>NO</t>
  </si>
  <si>
    <t>Nama Puskesmas</t>
  </si>
  <si>
    <t>Wilayah Cakupan KELURAHAN</t>
  </si>
  <si>
    <t>DATA STUNTING KECAMATAN BOGOR SELATAN BULAN</t>
  </si>
  <si>
    <t>Sangat Pendek</t>
  </si>
  <si>
    <t>Pendek</t>
  </si>
  <si>
    <t>sangat pendek</t>
  </si>
  <si>
    <t xml:space="preserve">Puskesmas Bogor `Selatan </t>
  </si>
  <si>
    <t>1. Batutulis</t>
  </si>
  <si>
    <t> 26</t>
  </si>
  <si>
    <t>2. Ranggamekar</t>
  </si>
  <si>
    <t> 72</t>
  </si>
  <si>
    <t> 47</t>
  </si>
  <si>
    <t xml:space="preserve">Jumlah </t>
  </si>
  <si>
    <t>230 </t>
  </si>
  <si>
    <t>150 </t>
  </si>
  <si>
    <t>Puskemas Bondongan</t>
  </si>
  <si>
    <t>1. Bondongan</t>
  </si>
  <si>
    <t> 22</t>
  </si>
  <si>
    <t> 7</t>
  </si>
  <si>
    <t>2. Cikaret</t>
  </si>
  <si>
    <t> 57</t>
  </si>
  <si>
    <t>3. Empang</t>
  </si>
  <si>
    <t> 38</t>
  </si>
  <si>
    <t> 32</t>
  </si>
  <si>
    <t>Jumlah</t>
  </si>
  <si>
    <t>480 </t>
  </si>
  <si>
    <t>155 </t>
  </si>
  <si>
    <t>Puskesmas Cipaku</t>
  </si>
  <si>
    <t>1.Bojongkerta</t>
  </si>
  <si>
    <t> 1</t>
  </si>
  <si>
    <t> 4</t>
  </si>
  <si>
    <t>2. Cipaku</t>
  </si>
  <si>
    <t> 3</t>
  </si>
  <si>
    <t>3. Genteng</t>
  </si>
  <si>
    <t> 2</t>
  </si>
  <si>
    <t> 52</t>
  </si>
  <si>
    <t>4. Kertamaya</t>
  </si>
  <si>
    <t> 58</t>
  </si>
  <si>
    <t>5. Rancamaya</t>
  </si>
  <si>
    <t> 0</t>
  </si>
  <si>
    <t> 29</t>
  </si>
  <si>
    <t>72 </t>
  </si>
  <si>
    <t>204 </t>
  </si>
  <si>
    <t xml:space="preserve">Puskesmas Lawangintung </t>
  </si>
  <si>
    <t>1. Harjasari</t>
  </si>
  <si>
    <t> 8</t>
  </si>
  <si>
    <t>2. Lawanggintung</t>
  </si>
  <si>
    <t>3. Muarasari</t>
  </si>
  <si>
    <t> 13</t>
  </si>
  <si>
    <t>4. Pakuan</t>
  </si>
  <si>
    <t> 5</t>
  </si>
  <si>
    <t>27 </t>
  </si>
  <si>
    <t>16 </t>
  </si>
  <si>
    <t>Puskesmas Mulyaharja</t>
  </si>
  <si>
    <t>1. Mulyaharja</t>
  </si>
  <si>
    <t> 185</t>
  </si>
  <si>
    <t> 15</t>
  </si>
  <si>
    <t>2. Pamoyanan</t>
  </si>
  <si>
    <t> 103</t>
  </si>
  <si>
    <t>475 </t>
  </si>
  <si>
    <t>49 </t>
  </si>
  <si>
    <t>Total</t>
  </si>
  <si>
    <t>16 Kelurahan</t>
  </si>
  <si>
    <t> 543</t>
  </si>
  <si>
    <t> 312</t>
  </si>
  <si>
    <t>DATA STUNTING KECAMATAN BOGOR SELATAN TAHUN 2020- 2022  JULI-DESEMBER</t>
  </si>
  <si>
    <t>Januari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</si>
  <si>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</si>
  <si>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</si>
  <si>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</si>
  <si>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</si>
  <si>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</si>
  <si>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</si>
  <si>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</si>
  <si>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</si>
  <si>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</si>
  <si>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</si>
  <si>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</si>
  <si>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JULI</t>
  </si>
  <si>
    <t>AGUSTUS</t>
  </si>
  <si>
    <t xml:space="preserve">DATA STUNTING KECAMATAN BOGOR SELATAN </t>
  </si>
  <si>
    <t>TAHUN</t>
  </si>
  <si>
    <t xml:space="preserve">Puskesmas Bogor Selatan </t>
  </si>
  <si>
    <t>Puskesma Bondongan</t>
  </si>
  <si>
    <t>Puskesmas Lawanggintung</t>
  </si>
  <si>
    <t>No.</t>
  </si>
  <si>
    <t>Total 16 Kelurahan</t>
  </si>
  <si>
    <t>Keterangan :</t>
  </si>
  <si>
    <t>Bulan Agustus 2022 adalah Bulan Penimbangan Bayi merupakan data akhir tahun 2022 yang tervalidasi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</si>
</sst>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/>
    <xf numFmtId="0" fontId="1" fillId="2" borderId="23" xfId="0" applyFont="1" applyFill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8" fillId="0" borderId="0" xfId="0" applyFont="1"/>
    <xf numFmtId="0" fontId="8" fillId="0" borderId="0" xfId="0" applyFont="1" applyAlignment="1"/>
    <xf numFmtId="0" fontId="9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vertical="center"/>
    </xf>
    <xf numFmtId="0" fontId="9" fillId="3" borderId="27" xfId="0" applyFont="1" applyFill="1" applyBorder="1" applyAlignment="1">
      <alignment horizontal="right" vertical="center" wrapText="1"/>
    </xf>
    <xf numFmtId="0" fontId="9" fillId="3" borderId="27" xfId="0" applyFont="1" applyFill="1" applyBorder="1" applyAlignment="1">
      <alignment horizontal="right" vertical="center"/>
    </xf>
    <xf numFmtId="0" fontId="9" fillId="4" borderId="33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horizontal="right" vertical="center" wrapText="1"/>
    </xf>
    <xf numFmtId="0" fontId="8" fillId="4" borderId="0" xfId="0" applyFont="1" applyFill="1"/>
    <xf numFmtId="164" fontId="9" fillId="2" borderId="27" xfId="1" applyFont="1" applyFill="1" applyBorder="1" applyAlignment="1">
      <alignment vertical="center"/>
    </xf>
    <xf numFmtId="164" fontId="9" fillId="3" borderId="27" xfId="1" applyFont="1" applyFill="1" applyBorder="1" applyAlignment="1">
      <alignment horizontal="right" vertical="center" wrapText="1"/>
    </xf>
    <xf numFmtId="164" fontId="9" fillId="3" borderId="27" xfId="1" applyFont="1" applyFill="1" applyBorder="1" applyAlignment="1">
      <alignment horizontal="right" vertical="center"/>
    </xf>
    <xf numFmtId="164" fontId="9" fillId="4" borderId="27" xfId="1" applyFont="1" applyFill="1" applyBorder="1" applyAlignment="1">
      <alignment horizontal="right" vertical="center" wrapText="1"/>
    </xf>
    <xf numFmtId="164" fontId="10" fillId="5" borderId="27" xfId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0" xfId="0"/>
    <xf numFmtId="0" fontId="0" fillId="0" borderId="8" xfId="0" applyBorder="1"/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0" fillId="0" borderId="12" xfId="0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2" borderId="27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9" fillId="2" borderId="31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C1" zoomScale="81" zoomScaleNormal="70" workbookViewId="0">
      <selection activeCell="Z22" sqref="Z22"/>
    </sheetView>
  </sheetViews>
  <sheetFormatPr defaultRowHeight="15" x14ac:dyDescent="0.25"/>
  <cols>
    <col min="1" max="1" width="4.85546875" customWidth="1"/>
    <col min="2" max="2" width="21.140625" customWidth="1"/>
    <col min="3" max="3" width="17.42578125" customWidth="1"/>
    <col min="19" max="19" width="9.140625" customWidth="1"/>
  </cols>
  <sheetData>
    <row r="1" spans="1:31" ht="15.75" thickBot="1" x14ac:dyDescent="0.3">
      <c r="A1" s="41"/>
      <c r="B1" s="41"/>
      <c r="C1" s="41"/>
      <c r="D1" s="41"/>
      <c r="E1" s="41"/>
      <c r="F1" s="41"/>
      <c r="G1" s="41"/>
      <c r="H1" s="43" t="s">
        <v>67</v>
      </c>
      <c r="I1" s="43"/>
      <c r="J1" s="43"/>
      <c r="K1" s="43"/>
      <c r="L1" s="43"/>
      <c r="M1" s="43"/>
      <c r="N1" s="43"/>
      <c r="O1" s="43"/>
      <c r="P1" s="41"/>
      <c r="Q1" s="41"/>
      <c r="R1" s="13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1" ht="15.75" customHeight="1" thickBot="1" x14ac:dyDescent="0.3">
      <c r="A2" s="42"/>
      <c r="B2" s="42"/>
      <c r="C2" s="42"/>
      <c r="D2" s="42"/>
      <c r="E2" s="42"/>
      <c r="F2" s="42"/>
      <c r="G2" s="42"/>
      <c r="H2" s="44"/>
      <c r="I2" s="44"/>
      <c r="J2" s="44"/>
      <c r="K2" s="44"/>
      <c r="L2" s="44"/>
      <c r="M2" s="44"/>
      <c r="N2" s="44"/>
      <c r="O2" s="44"/>
      <c r="P2" s="42"/>
      <c r="Q2" s="42"/>
      <c r="R2" s="45"/>
      <c r="S2" s="45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ht="15.75" thickBot="1" x14ac:dyDescent="0.3">
      <c r="A3" s="46" t="s">
        <v>1</v>
      </c>
      <c r="B3" s="46" t="s">
        <v>2</v>
      </c>
      <c r="C3" s="47" t="s">
        <v>3</v>
      </c>
      <c r="D3" s="50" t="s">
        <v>4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13"/>
      <c r="V3" s="13"/>
      <c r="W3" s="13"/>
      <c r="X3" s="13"/>
      <c r="Y3" s="13"/>
      <c r="Z3" s="13"/>
      <c r="AA3" s="13"/>
      <c r="AB3" s="13"/>
      <c r="AC3" s="13"/>
      <c r="AD3" s="13"/>
      <c r="AE3" s="15"/>
    </row>
    <row r="4" spans="1:31" x14ac:dyDescent="0.25">
      <c r="A4" s="33"/>
      <c r="B4" s="33"/>
      <c r="C4" s="48"/>
      <c r="D4" s="52">
        <v>2020</v>
      </c>
      <c r="E4" s="53"/>
      <c r="F4" s="56">
        <v>2021</v>
      </c>
      <c r="G4" s="57"/>
      <c r="H4" s="60">
        <v>2022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4"/>
      <c r="U4" s="64"/>
      <c r="AE4" s="16"/>
    </row>
    <row r="5" spans="1:31" ht="15" customHeight="1" thickBot="1" x14ac:dyDescent="0.3">
      <c r="A5" s="33"/>
      <c r="B5" s="33"/>
      <c r="C5" s="48"/>
      <c r="D5" s="54"/>
      <c r="E5" s="55"/>
      <c r="F5" s="58"/>
      <c r="G5" s="59"/>
      <c r="H5" s="62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42"/>
      <c r="U5" s="42"/>
      <c r="V5" s="13"/>
      <c r="W5" s="13"/>
      <c r="X5" s="13"/>
      <c r="Y5" s="13"/>
      <c r="Z5" s="13"/>
      <c r="AA5" s="13"/>
      <c r="AB5" s="13"/>
      <c r="AC5" s="13"/>
      <c r="AD5" s="13"/>
      <c r="AE5" s="17"/>
    </row>
    <row r="6" spans="1:31" x14ac:dyDescent="0.25">
      <c r="A6" s="33"/>
      <c r="B6" s="33"/>
      <c r="C6" s="48"/>
      <c r="D6" s="5"/>
      <c r="E6" s="65" t="s">
        <v>6</v>
      </c>
      <c r="F6" s="65" t="s">
        <v>5</v>
      </c>
      <c r="G6" s="65" t="s">
        <v>6</v>
      </c>
      <c r="H6" s="66" t="s">
        <v>68</v>
      </c>
      <c r="I6" s="67"/>
      <c r="J6" s="70" t="s">
        <v>69</v>
      </c>
      <c r="K6" s="67"/>
      <c r="L6" s="70" t="s">
        <v>70</v>
      </c>
      <c r="M6" s="67"/>
      <c r="N6" s="70" t="s">
        <v>71</v>
      </c>
      <c r="O6" s="67"/>
      <c r="P6" s="70" t="s">
        <v>72</v>
      </c>
      <c r="Q6" s="67"/>
      <c r="R6" s="70" t="s">
        <v>73</v>
      </c>
      <c r="S6" s="67"/>
      <c r="T6" s="68" t="s">
        <v>74</v>
      </c>
      <c r="U6" s="53"/>
      <c r="V6" s="68" t="s">
        <v>75</v>
      </c>
      <c r="W6" s="53"/>
      <c r="X6" s="68" t="s">
        <v>76</v>
      </c>
      <c r="Y6" s="53"/>
      <c r="Z6" s="68" t="s">
        <v>77</v>
      </c>
      <c r="AA6" s="53"/>
      <c r="AB6" s="68" t="s">
        <v>78</v>
      </c>
      <c r="AC6" s="53"/>
      <c r="AD6" s="68" t="s">
        <v>79</v>
      </c>
      <c r="AE6" s="53"/>
    </row>
    <row r="7" spans="1:31" ht="30.75" thickBot="1" x14ac:dyDescent="0.3">
      <c r="A7" s="33"/>
      <c r="B7" s="33"/>
      <c r="C7" s="48"/>
      <c r="D7" s="5" t="s">
        <v>5</v>
      </c>
      <c r="E7" s="48"/>
      <c r="F7" s="48"/>
      <c r="G7" s="48"/>
      <c r="H7" s="54"/>
      <c r="I7" s="55"/>
      <c r="J7" s="69"/>
      <c r="K7" s="55"/>
      <c r="L7" s="69"/>
      <c r="M7" s="55"/>
      <c r="N7" s="69"/>
      <c r="O7" s="55"/>
      <c r="P7" s="69"/>
      <c r="Q7" s="55"/>
      <c r="R7" s="69"/>
      <c r="S7" s="55"/>
      <c r="T7" s="69"/>
      <c r="U7" s="55"/>
      <c r="V7" s="69"/>
      <c r="W7" s="55"/>
      <c r="X7" s="69"/>
      <c r="Y7" s="55"/>
      <c r="Z7" s="69"/>
      <c r="AA7" s="55"/>
      <c r="AB7" s="69"/>
      <c r="AC7" s="55"/>
      <c r="AD7" s="69"/>
      <c r="AE7" s="55"/>
    </row>
    <row r="8" spans="1:31" ht="30.75" customHeight="1" thickBot="1" x14ac:dyDescent="0.3">
      <c r="A8" s="34"/>
      <c r="B8" s="34"/>
      <c r="C8" s="49"/>
      <c r="D8" s="1"/>
      <c r="E8" s="49"/>
      <c r="F8" s="49"/>
      <c r="G8" s="49"/>
      <c r="H8" s="1" t="s">
        <v>7</v>
      </c>
      <c r="I8" s="1" t="s">
        <v>0</v>
      </c>
      <c r="J8" s="1" t="s">
        <v>7</v>
      </c>
      <c r="K8" s="1" t="s">
        <v>0</v>
      </c>
      <c r="L8" s="1" t="s">
        <v>7</v>
      </c>
      <c r="M8" s="1" t="s">
        <v>0</v>
      </c>
      <c r="N8" s="1" t="s">
        <v>5</v>
      </c>
      <c r="O8" s="1" t="s">
        <v>0</v>
      </c>
      <c r="P8" s="1" t="s">
        <v>5</v>
      </c>
      <c r="Q8" s="1" t="s">
        <v>0</v>
      </c>
      <c r="R8" s="1" t="s">
        <v>5</v>
      </c>
      <c r="S8" s="1" t="s">
        <v>0</v>
      </c>
      <c r="T8" s="1" t="s">
        <v>5</v>
      </c>
      <c r="U8" s="1" t="s">
        <v>0</v>
      </c>
      <c r="V8" s="1" t="s">
        <v>5</v>
      </c>
      <c r="W8" s="1" t="s">
        <v>0</v>
      </c>
      <c r="X8" s="1" t="s">
        <v>5</v>
      </c>
      <c r="Y8" s="1" t="s">
        <v>0</v>
      </c>
      <c r="Z8" s="1" t="s">
        <v>5</v>
      </c>
      <c r="AA8" s="1" t="s">
        <v>0</v>
      </c>
      <c r="AB8" s="1" t="s">
        <v>5</v>
      </c>
      <c r="AC8" s="1" t="s">
        <v>0</v>
      </c>
      <c r="AD8" s="1" t="s">
        <v>5</v>
      </c>
      <c r="AE8" s="1" t="s">
        <v>0</v>
      </c>
    </row>
    <row r="9" spans="1:31" ht="15.75" thickBot="1" x14ac:dyDescent="0.3">
      <c r="A9" s="32">
        <v>1</v>
      </c>
      <c r="B9" s="38" t="s">
        <v>8</v>
      </c>
      <c r="C9" s="2" t="s">
        <v>9</v>
      </c>
      <c r="D9" s="2" t="s">
        <v>10</v>
      </c>
      <c r="E9" s="7">
        <v>94</v>
      </c>
      <c r="F9" s="6">
        <v>3</v>
      </c>
      <c r="G9" s="7">
        <v>9</v>
      </c>
      <c r="H9" s="6"/>
      <c r="I9" s="6"/>
      <c r="J9" s="2"/>
      <c r="K9" s="2"/>
      <c r="L9" s="2"/>
      <c r="M9" s="2"/>
      <c r="N9" s="2"/>
      <c r="O9" s="2"/>
      <c r="P9" s="2"/>
      <c r="Q9" s="2"/>
      <c r="R9" s="2"/>
      <c r="S9" s="2"/>
      <c r="T9" s="6">
        <v>2</v>
      </c>
      <c r="U9" s="6">
        <v>5</v>
      </c>
      <c r="V9" s="2">
        <v>5</v>
      </c>
      <c r="W9" s="2">
        <v>10</v>
      </c>
      <c r="X9" s="2"/>
      <c r="Y9" s="2"/>
      <c r="Z9" s="2"/>
      <c r="AA9" s="2"/>
      <c r="AB9" s="2"/>
      <c r="AC9" s="2"/>
      <c r="AD9" s="2"/>
      <c r="AE9" s="2"/>
    </row>
    <row r="10" spans="1:31" ht="15.75" thickBot="1" x14ac:dyDescent="0.3">
      <c r="A10" s="33"/>
      <c r="B10" s="39"/>
      <c r="C10" s="2" t="s">
        <v>11</v>
      </c>
      <c r="D10" s="2" t="s">
        <v>12</v>
      </c>
      <c r="E10" s="7">
        <v>136</v>
      </c>
      <c r="F10" s="2" t="s">
        <v>13</v>
      </c>
      <c r="G10" s="7">
        <v>141</v>
      </c>
      <c r="H10" s="6"/>
      <c r="I10" s="6"/>
      <c r="J10" s="2"/>
      <c r="K10" s="2"/>
      <c r="L10" s="2"/>
      <c r="M10" s="2"/>
      <c r="N10" s="2"/>
      <c r="O10" s="2"/>
      <c r="P10" s="2"/>
      <c r="Q10" s="2"/>
      <c r="R10" s="2"/>
      <c r="S10" s="2"/>
      <c r="T10" s="6">
        <v>15</v>
      </c>
      <c r="U10" s="6">
        <v>30</v>
      </c>
      <c r="V10" s="2">
        <v>14</v>
      </c>
      <c r="W10" s="2">
        <v>36</v>
      </c>
      <c r="X10" s="2"/>
      <c r="Y10" s="2"/>
      <c r="Z10" s="2"/>
      <c r="AA10" s="2"/>
      <c r="AB10" s="2"/>
      <c r="AC10" s="2"/>
      <c r="AD10" s="2"/>
      <c r="AE10" s="2"/>
    </row>
    <row r="11" spans="1:31" ht="15.75" thickBot="1" x14ac:dyDescent="0.3">
      <c r="A11" s="34"/>
      <c r="B11" s="40"/>
      <c r="C11" s="7" t="s">
        <v>14</v>
      </c>
      <c r="D11" s="7">
        <v>98</v>
      </c>
      <c r="E11" s="7" t="s">
        <v>15</v>
      </c>
      <c r="F11" s="7">
        <v>50</v>
      </c>
      <c r="G11" s="7" t="s">
        <v>16</v>
      </c>
      <c r="H11" s="6"/>
      <c r="I11" s="6"/>
      <c r="J11" s="2"/>
      <c r="K11" s="2"/>
      <c r="L11" s="2"/>
      <c r="M11" s="2"/>
      <c r="N11" s="2"/>
      <c r="O11" s="2"/>
      <c r="P11" s="2"/>
      <c r="Q11" s="2"/>
      <c r="R11" s="2"/>
      <c r="S11" s="2"/>
      <c r="T11" s="6">
        <v>17</v>
      </c>
      <c r="U11" s="6">
        <v>35</v>
      </c>
      <c r="V11" s="2">
        <v>19</v>
      </c>
      <c r="W11" s="2">
        <v>46</v>
      </c>
      <c r="X11" s="2"/>
      <c r="Y11" s="2"/>
      <c r="Z11" s="2"/>
      <c r="AA11" s="2"/>
      <c r="AB11" s="2"/>
      <c r="AC11" s="2"/>
      <c r="AD11" s="2"/>
      <c r="AE11" s="2"/>
    </row>
    <row r="12" spans="1:31" ht="15.75" thickBot="1" x14ac:dyDescent="0.3">
      <c r="A12" s="32">
        <v>5</v>
      </c>
      <c r="B12" s="35" t="s">
        <v>17</v>
      </c>
      <c r="C12" s="2" t="s">
        <v>18</v>
      </c>
      <c r="D12" s="2" t="s">
        <v>19</v>
      </c>
      <c r="E12" s="7">
        <v>152</v>
      </c>
      <c r="F12" s="2" t="s">
        <v>20</v>
      </c>
      <c r="G12" s="7">
        <v>45</v>
      </c>
      <c r="H12" s="6"/>
      <c r="I12" s="6"/>
      <c r="J12" s="2"/>
      <c r="K12" s="2"/>
      <c r="L12" s="2"/>
      <c r="M12" s="2"/>
      <c r="N12" s="2"/>
      <c r="O12" s="2"/>
      <c r="P12" s="2"/>
      <c r="Q12" s="2"/>
      <c r="R12" s="2"/>
      <c r="S12" s="2"/>
      <c r="T12" s="6">
        <v>0</v>
      </c>
      <c r="U12" s="6">
        <v>14</v>
      </c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5.75" thickBot="1" x14ac:dyDescent="0.3">
      <c r="A13" s="33"/>
      <c r="B13" s="36"/>
      <c r="C13" s="2" t="s">
        <v>21</v>
      </c>
      <c r="D13" s="2" t="s">
        <v>22</v>
      </c>
      <c r="E13" s="7">
        <v>224</v>
      </c>
      <c r="F13" s="2" t="s">
        <v>13</v>
      </c>
      <c r="G13" s="7">
        <v>35</v>
      </c>
      <c r="H13" s="6"/>
      <c r="I13" s="6"/>
      <c r="J13" s="2"/>
      <c r="K13" s="2"/>
      <c r="L13" s="2"/>
      <c r="M13" s="2"/>
      <c r="N13" s="2"/>
      <c r="O13" s="2"/>
      <c r="P13" s="2"/>
      <c r="Q13" s="2"/>
      <c r="R13" s="2"/>
      <c r="S13" s="2"/>
      <c r="T13" s="6">
        <v>2</v>
      </c>
      <c r="U13" s="6">
        <v>7</v>
      </c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5.75" thickBot="1" x14ac:dyDescent="0.3">
      <c r="A14" s="33"/>
      <c r="B14" s="36"/>
      <c r="C14" s="2" t="s">
        <v>23</v>
      </c>
      <c r="D14" s="2" t="s">
        <v>24</v>
      </c>
      <c r="E14" s="7">
        <v>104</v>
      </c>
      <c r="F14" s="2" t="s">
        <v>25</v>
      </c>
      <c r="G14" s="7">
        <v>76</v>
      </c>
      <c r="H14" s="6"/>
      <c r="I14" s="6"/>
      <c r="J14" s="2"/>
      <c r="K14" s="2"/>
      <c r="L14" s="2"/>
      <c r="M14" s="2"/>
      <c r="N14" s="2"/>
      <c r="O14" s="2"/>
      <c r="P14" s="2"/>
      <c r="Q14" s="2"/>
      <c r="R14" s="2"/>
      <c r="S14" s="2"/>
      <c r="T14" s="6">
        <v>4</v>
      </c>
      <c r="U14" s="6">
        <v>15</v>
      </c>
      <c r="V14" s="2"/>
      <c r="W14" s="2"/>
      <c r="X14" s="2"/>
      <c r="Y14" s="2"/>
      <c r="Z14" s="14"/>
      <c r="AA14" s="2"/>
      <c r="AB14" s="2"/>
      <c r="AC14" s="2"/>
      <c r="AD14" s="2"/>
      <c r="AE14" s="2"/>
    </row>
    <row r="15" spans="1:31" ht="15.75" thickBot="1" x14ac:dyDescent="0.3">
      <c r="A15" s="34"/>
      <c r="B15" s="37"/>
      <c r="C15" s="6" t="s">
        <v>26</v>
      </c>
      <c r="D15" s="6">
        <v>117</v>
      </c>
      <c r="E15" s="7" t="s">
        <v>27</v>
      </c>
      <c r="F15" s="6">
        <v>86</v>
      </c>
      <c r="G15" s="7" t="s">
        <v>28</v>
      </c>
      <c r="H15" s="6"/>
      <c r="I15" s="6"/>
      <c r="J15" s="2"/>
      <c r="K15" s="2"/>
      <c r="L15" s="2"/>
      <c r="M15" s="2"/>
      <c r="N15" s="2"/>
      <c r="O15" s="2"/>
      <c r="P15" s="2"/>
      <c r="Q15" s="2"/>
      <c r="R15" s="2"/>
      <c r="S15" s="2"/>
      <c r="T15" s="6">
        <v>6</v>
      </c>
      <c r="U15" s="6">
        <v>36</v>
      </c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5.75" thickBot="1" x14ac:dyDescent="0.3">
      <c r="A16" s="32">
        <v>2</v>
      </c>
      <c r="B16" s="35" t="s">
        <v>29</v>
      </c>
      <c r="C16" s="2" t="s">
        <v>30</v>
      </c>
      <c r="D16" s="2" t="s">
        <v>31</v>
      </c>
      <c r="E16" s="7">
        <v>8</v>
      </c>
      <c r="F16" s="2" t="s">
        <v>32</v>
      </c>
      <c r="G16" s="7">
        <v>10</v>
      </c>
      <c r="H16" s="6"/>
      <c r="I16" s="6"/>
      <c r="J16" s="3"/>
      <c r="K16" s="3"/>
      <c r="L16" s="3"/>
      <c r="M16" s="3"/>
      <c r="N16" s="3"/>
      <c r="O16" s="3"/>
      <c r="P16" s="3"/>
      <c r="Q16" s="3"/>
      <c r="R16" s="3"/>
      <c r="S16" s="3"/>
      <c r="T16" s="6">
        <v>8</v>
      </c>
      <c r="U16" s="6">
        <v>22</v>
      </c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5.75" thickBot="1" x14ac:dyDescent="0.3">
      <c r="A17" s="33"/>
      <c r="B17" s="36"/>
      <c r="C17" s="2" t="s">
        <v>33</v>
      </c>
      <c r="D17" s="2" t="s">
        <v>31</v>
      </c>
      <c r="E17" s="7">
        <v>17</v>
      </c>
      <c r="F17" s="2" t="s">
        <v>34</v>
      </c>
      <c r="G17" s="7">
        <v>11</v>
      </c>
      <c r="H17" s="6"/>
      <c r="I17" s="6"/>
      <c r="J17" s="3"/>
      <c r="K17" s="3"/>
      <c r="L17" s="3"/>
      <c r="M17" s="3"/>
      <c r="N17" s="3"/>
      <c r="O17" s="3"/>
      <c r="P17" s="3"/>
      <c r="Q17" s="3"/>
      <c r="R17" s="3"/>
      <c r="S17" s="3"/>
      <c r="T17" s="6">
        <v>7</v>
      </c>
      <c r="U17" s="6">
        <v>19</v>
      </c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5.75" thickBot="1" x14ac:dyDescent="0.3">
      <c r="A18" s="33"/>
      <c r="B18" s="36"/>
      <c r="C18" s="2" t="s">
        <v>35</v>
      </c>
      <c r="D18" s="2" t="s">
        <v>36</v>
      </c>
      <c r="E18" s="7">
        <v>16</v>
      </c>
      <c r="F18" s="2" t="s">
        <v>37</v>
      </c>
      <c r="G18" s="7">
        <v>80</v>
      </c>
      <c r="H18" s="6"/>
      <c r="I18" s="7"/>
      <c r="J18" s="3"/>
      <c r="K18" s="1"/>
      <c r="L18" s="3"/>
      <c r="M18" s="1"/>
      <c r="N18" s="3"/>
      <c r="O18" s="1"/>
      <c r="P18" s="3"/>
      <c r="Q18" s="1"/>
      <c r="R18" s="3"/>
      <c r="S18" s="1"/>
      <c r="T18" s="6">
        <v>7</v>
      </c>
      <c r="U18" s="7">
        <v>11</v>
      </c>
      <c r="V18" s="3"/>
      <c r="W18" s="1"/>
      <c r="X18" s="3"/>
      <c r="Y18" s="1"/>
      <c r="Z18" s="3"/>
      <c r="AA18" s="1"/>
      <c r="AB18" s="3"/>
      <c r="AC18" s="1"/>
      <c r="AD18" s="3"/>
      <c r="AE18" s="1"/>
    </row>
    <row r="19" spans="1:31" ht="15.75" thickBot="1" x14ac:dyDescent="0.3">
      <c r="A19" s="33"/>
      <c r="B19" s="36"/>
      <c r="C19" s="2" t="s">
        <v>38</v>
      </c>
      <c r="D19" s="2" t="s">
        <v>36</v>
      </c>
      <c r="E19" s="7">
        <v>18</v>
      </c>
      <c r="F19" s="2" t="s">
        <v>39</v>
      </c>
      <c r="G19" s="7">
        <v>61</v>
      </c>
      <c r="H19" s="6"/>
      <c r="I19" s="7"/>
      <c r="J19" s="3"/>
      <c r="K19" s="1"/>
      <c r="L19" s="3"/>
      <c r="M19" s="1"/>
      <c r="N19" s="3"/>
      <c r="O19" s="1"/>
      <c r="P19" s="3"/>
      <c r="Q19" s="1"/>
      <c r="R19" s="3"/>
      <c r="S19" s="1"/>
      <c r="T19" s="6">
        <v>8</v>
      </c>
      <c r="U19" s="7">
        <v>4</v>
      </c>
      <c r="V19" s="3"/>
      <c r="W19" s="1"/>
      <c r="X19" s="3"/>
      <c r="Y19" s="1"/>
      <c r="Z19" s="3"/>
      <c r="AA19" s="1"/>
      <c r="AB19" s="3"/>
      <c r="AC19" s="1"/>
      <c r="AD19" s="3"/>
      <c r="AE19" s="1"/>
    </row>
    <row r="20" spans="1:31" ht="15.75" thickBot="1" x14ac:dyDescent="0.3">
      <c r="A20" s="33"/>
      <c r="B20" s="36"/>
      <c r="C20" s="2" t="s">
        <v>40</v>
      </c>
      <c r="D20" s="2" t="s">
        <v>41</v>
      </c>
      <c r="E20" s="7">
        <v>13</v>
      </c>
      <c r="F20" s="2" t="s">
        <v>42</v>
      </c>
      <c r="G20" s="7">
        <v>42</v>
      </c>
      <c r="H20" s="6"/>
      <c r="I20" s="7"/>
      <c r="J20" s="3"/>
      <c r="K20" s="1"/>
      <c r="L20" s="3"/>
      <c r="M20" s="1"/>
      <c r="N20" s="3"/>
      <c r="O20" s="1"/>
      <c r="P20" s="3"/>
      <c r="Q20" s="1"/>
      <c r="R20" s="3"/>
      <c r="S20" s="1"/>
      <c r="T20" s="6">
        <v>6</v>
      </c>
      <c r="U20" s="7">
        <v>16</v>
      </c>
      <c r="V20" s="3"/>
      <c r="W20" s="1"/>
      <c r="X20" s="3"/>
      <c r="Y20" s="1"/>
      <c r="Z20" s="3"/>
      <c r="AA20" s="1"/>
      <c r="AB20" s="3"/>
      <c r="AC20" s="1"/>
      <c r="AD20" s="3"/>
      <c r="AE20" s="1"/>
    </row>
    <row r="21" spans="1:31" ht="15.75" customHeight="1" thickBot="1" x14ac:dyDescent="0.3">
      <c r="A21" s="34"/>
      <c r="B21" s="37"/>
      <c r="C21" s="8" t="s">
        <v>14</v>
      </c>
      <c r="D21" s="6">
        <v>6</v>
      </c>
      <c r="E21" s="7" t="s">
        <v>43</v>
      </c>
      <c r="F21" s="6">
        <v>146</v>
      </c>
      <c r="G21" s="7" t="s">
        <v>44</v>
      </c>
      <c r="H21" s="9"/>
      <c r="I21" s="9"/>
      <c r="J21" s="4"/>
      <c r="K21" s="4"/>
      <c r="L21" s="4"/>
      <c r="M21" s="4"/>
      <c r="N21" s="4"/>
      <c r="O21" s="4"/>
      <c r="P21" s="4"/>
      <c r="Q21" s="4"/>
      <c r="R21" s="4"/>
      <c r="S21" s="4"/>
      <c r="T21" s="9">
        <v>36</v>
      </c>
      <c r="U21" s="9">
        <v>72</v>
      </c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5.75" thickBot="1" x14ac:dyDescent="0.3">
      <c r="A22" s="32">
        <v>3</v>
      </c>
      <c r="B22" s="38" t="s">
        <v>45</v>
      </c>
      <c r="C22" s="10" t="s">
        <v>46</v>
      </c>
      <c r="D22" s="2" t="s">
        <v>47</v>
      </c>
      <c r="E22" s="7">
        <v>9</v>
      </c>
      <c r="F22" s="2" t="s">
        <v>31</v>
      </c>
      <c r="G22" s="7">
        <v>5</v>
      </c>
      <c r="H22" s="6"/>
      <c r="I22" s="6"/>
      <c r="J22" s="2"/>
      <c r="K22" s="2"/>
      <c r="L22" s="2"/>
      <c r="M22" s="2"/>
      <c r="N22" s="2"/>
      <c r="O22" s="2"/>
      <c r="P22" s="2"/>
      <c r="Q22" s="2"/>
      <c r="R22" s="2"/>
      <c r="S22" s="2"/>
      <c r="T22" s="6">
        <v>0</v>
      </c>
      <c r="U22" s="6">
        <v>5</v>
      </c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5.75" thickBot="1" x14ac:dyDescent="0.3">
      <c r="A23" s="33"/>
      <c r="B23" s="39"/>
      <c r="C23" s="2" t="s">
        <v>48</v>
      </c>
      <c r="D23" s="2" t="s">
        <v>47</v>
      </c>
      <c r="E23" s="7">
        <v>6</v>
      </c>
      <c r="F23" s="2" t="s">
        <v>34</v>
      </c>
      <c r="G23" s="7">
        <v>3</v>
      </c>
      <c r="H23" s="6"/>
      <c r="I23" s="6"/>
      <c r="J23" s="2"/>
      <c r="K23" s="2"/>
      <c r="L23" s="2"/>
      <c r="M23" s="2"/>
      <c r="N23" s="2"/>
      <c r="O23" s="2"/>
      <c r="P23" s="2"/>
      <c r="Q23" s="2"/>
      <c r="R23" s="2"/>
      <c r="S23" s="2"/>
      <c r="T23" s="6">
        <v>2</v>
      </c>
      <c r="U23" s="6">
        <v>2</v>
      </c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5.75" thickBot="1" x14ac:dyDescent="0.3">
      <c r="A24" s="33"/>
      <c r="B24" s="39"/>
      <c r="C24" s="2" t="s">
        <v>49</v>
      </c>
      <c r="D24" s="2" t="s">
        <v>50</v>
      </c>
      <c r="E24" s="7">
        <v>9</v>
      </c>
      <c r="F24" s="2" t="s">
        <v>36</v>
      </c>
      <c r="G24" s="7">
        <v>4</v>
      </c>
      <c r="H24" s="6"/>
      <c r="I24" s="6"/>
      <c r="J24" s="2"/>
      <c r="K24" s="2"/>
      <c r="L24" s="2"/>
      <c r="M24" s="2"/>
      <c r="N24" s="2"/>
      <c r="O24" s="2"/>
      <c r="P24" s="2"/>
      <c r="Q24" s="2"/>
      <c r="R24" s="2"/>
      <c r="S24" s="2"/>
      <c r="T24" s="6">
        <v>1</v>
      </c>
      <c r="U24" s="6">
        <v>6</v>
      </c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4.25" customHeight="1" thickBot="1" x14ac:dyDescent="0.3">
      <c r="A25" s="33"/>
      <c r="B25" s="39"/>
      <c r="C25" s="2" t="s">
        <v>51</v>
      </c>
      <c r="D25" s="2" t="s">
        <v>52</v>
      </c>
      <c r="E25" s="7">
        <v>3</v>
      </c>
      <c r="F25" s="2" t="s">
        <v>31</v>
      </c>
      <c r="G25" s="7">
        <v>4</v>
      </c>
      <c r="H25" s="6"/>
      <c r="I25" s="6"/>
      <c r="J25" s="2"/>
      <c r="K25" s="2"/>
      <c r="L25" s="2"/>
      <c r="M25" s="2"/>
      <c r="N25" s="2"/>
      <c r="O25" s="2"/>
      <c r="P25" s="2"/>
      <c r="Q25" s="2"/>
      <c r="R25" s="2"/>
      <c r="S25" s="2"/>
      <c r="T25" s="6">
        <v>3</v>
      </c>
      <c r="U25" s="6">
        <v>2</v>
      </c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8" customHeight="1" thickBot="1" x14ac:dyDescent="0.3">
      <c r="A26" s="34"/>
      <c r="B26" s="40"/>
      <c r="C26" s="7" t="s">
        <v>14</v>
      </c>
      <c r="D26" s="7">
        <v>34</v>
      </c>
      <c r="E26" s="7" t="s">
        <v>53</v>
      </c>
      <c r="F26" s="7">
        <v>7</v>
      </c>
      <c r="G26" s="7" t="s">
        <v>54</v>
      </c>
      <c r="H26" s="6"/>
      <c r="I26" s="6"/>
      <c r="J26" s="2"/>
      <c r="K26" s="2"/>
      <c r="L26" s="2"/>
      <c r="M26" s="2"/>
      <c r="N26" s="2"/>
      <c r="O26" s="2"/>
      <c r="P26" s="2"/>
      <c r="Q26" s="2"/>
      <c r="R26" s="2"/>
      <c r="S26" s="2"/>
      <c r="T26" s="6">
        <v>6</v>
      </c>
      <c r="U26" s="6">
        <v>15</v>
      </c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5.75" thickBot="1" x14ac:dyDescent="0.3">
      <c r="A27" s="32">
        <v>4</v>
      </c>
      <c r="B27" s="38" t="s">
        <v>55</v>
      </c>
      <c r="C27" s="2" t="s">
        <v>56</v>
      </c>
      <c r="D27" s="2" t="s">
        <v>57</v>
      </c>
      <c r="E27" s="7">
        <v>316</v>
      </c>
      <c r="F27" s="2" t="s">
        <v>58</v>
      </c>
      <c r="G27" s="7">
        <v>30</v>
      </c>
      <c r="H27" s="6"/>
      <c r="I27" s="6"/>
      <c r="J27" s="2"/>
      <c r="K27" s="2"/>
      <c r="L27" s="2"/>
      <c r="M27" s="2"/>
      <c r="N27" s="2"/>
      <c r="O27" s="2"/>
      <c r="P27" s="2"/>
      <c r="Q27" s="2"/>
      <c r="R27" s="2"/>
      <c r="S27" s="2"/>
      <c r="T27" s="6">
        <v>25</v>
      </c>
      <c r="U27" s="6">
        <v>35</v>
      </c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5.75" thickBot="1" x14ac:dyDescent="0.3">
      <c r="A28" s="33"/>
      <c r="B28" s="39"/>
      <c r="C28" s="2" t="s">
        <v>59</v>
      </c>
      <c r="D28" s="2" t="s">
        <v>60</v>
      </c>
      <c r="E28" s="7">
        <v>159</v>
      </c>
      <c r="F28" s="2" t="s">
        <v>47</v>
      </c>
      <c r="G28" s="7">
        <v>19</v>
      </c>
      <c r="H28" s="6"/>
      <c r="I28" s="6"/>
      <c r="J28" s="2"/>
      <c r="K28" s="2"/>
      <c r="L28" s="2"/>
      <c r="M28" s="2"/>
      <c r="N28" s="2"/>
      <c r="O28" s="2"/>
      <c r="P28" s="2"/>
      <c r="Q28" s="2"/>
      <c r="R28" s="2"/>
      <c r="S28" s="2"/>
      <c r="T28" s="6">
        <v>12</v>
      </c>
      <c r="U28" s="6">
        <v>41</v>
      </c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5.75" thickBot="1" x14ac:dyDescent="0.3">
      <c r="A29" s="34"/>
      <c r="B29" s="40"/>
      <c r="C29" s="7" t="s">
        <v>14</v>
      </c>
      <c r="D29" s="7">
        <v>288</v>
      </c>
      <c r="E29" s="7" t="s">
        <v>61</v>
      </c>
      <c r="F29" s="7">
        <v>23</v>
      </c>
      <c r="G29" s="7" t="s">
        <v>62</v>
      </c>
      <c r="H29" s="6"/>
      <c r="I29" s="6"/>
      <c r="J29" s="2"/>
      <c r="K29" s="2"/>
      <c r="L29" s="2"/>
      <c r="M29" s="2"/>
      <c r="N29" s="2"/>
      <c r="O29" s="2"/>
      <c r="P29" s="2"/>
      <c r="Q29" s="2"/>
      <c r="R29" s="2"/>
      <c r="S29" s="2"/>
      <c r="T29" s="6">
        <v>37</v>
      </c>
      <c r="U29" s="6">
        <v>76</v>
      </c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5.75" thickBot="1" x14ac:dyDescent="0.3">
      <c r="A30" s="11"/>
      <c r="B30" s="6" t="s">
        <v>63</v>
      </c>
      <c r="C30" s="2" t="s">
        <v>64</v>
      </c>
      <c r="D30" s="2" t="s">
        <v>65</v>
      </c>
      <c r="E30" s="7">
        <v>1284</v>
      </c>
      <c r="F30" s="2" t="s">
        <v>66</v>
      </c>
      <c r="G30" s="7">
        <v>574</v>
      </c>
      <c r="H30" s="6"/>
      <c r="I30" s="6"/>
      <c r="J30" s="2"/>
      <c r="K30" s="2"/>
      <c r="L30" s="2"/>
      <c r="M30" s="2"/>
      <c r="N30" s="2"/>
      <c r="O30" s="2"/>
      <c r="P30" s="2"/>
      <c r="Q30" s="2"/>
      <c r="R30" s="2"/>
      <c r="S30" s="2"/>
      <c r="T30" s="6">
        <v>102</v>
      </c>
      <c r="U30" s="6">
        <v>234</v>
      </c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x14ac:dyDescent="0.25">
      <c r="A31" s="12"/>
    </row>
  </sheetData>
  <mergeCells count="57">
    <mergeCell ref="AD6:AE7"/>
    <mergeCell ref="A9:A11"/>
    <mergeCell ref="B9:B11"/>
    <mergeCell ref="A12:A15"/>
    <mergeCell ref="B12:B15"/>
    <mergeCell ref="T6:U7"/>
    <mergeCell ref="V6:W7"/>
    <mergeCell ref="X6:Y7"/>
    <mergeCell ref="Z6:AA7"/>
    <mergeCell ref="AB6:AC7"/>
    <mergeCell ref="J6:K7"/>
    <mergeCell ref="L6:M7"/>
    <mergeCell ref="N6:O7"/>
    <mergeCell ref="P6:Q7"/>
    <mergeCell ref="R6:S7"/>
    <mergeCell ref="AD1:AD2"/>
    <mergeCell ref="AE1:AE2"/>
    <mergeCell ref="R2:S2"/>
    <mergeCell ref="A3:A8"/>
    <mergeCell ref="B3:B8"/>
    <mergeCell ref="C3:C8"/>
    <mergeCell ref="D3:T3"/>
    <mergeCell ref="D4:E5"/>
    <mergeCell ref="F4:G5"/>
    <mergeCell ref="H4:S5"/>
    <mergeCell ref="T4:U4"/>
    <mergeCell ref="T5:U5"/>
    <mergeCell ref="E6:E8"/>
    <mergeCell ref="F6:F8"/>
    <mergeCell ref="G6:G8"/>
    <mergeCell ref="H6:I7"/>
    <mergeCell ref="Y1:Y2"/>
    <mergeCell ref="Z1:Z2"/>
    <mergeCell ref="AA1:AA2"/>
    <mergeCell ref="AB1:AB2"/>
    <mergeCell ref="AC1:AC2"/>
    <mergeCell ref="A1:A2"/>
    <mergeCell ref="B1:B2"/>
    <mergeCell ref="C1:C2"/>
    <mergeCell ref="D1:D2"/>
    <mergeCell ref="E1:E2"/>
    <mergeCell ref="F1:F2"/>
    <mergeCell ref="G1:G2"/>
    <mergeCell ref="H1:O2"/>
    <mergeCell ref="P1:P2"/>
    <mergeCell ref="Q1:Q2"/>
    <mergeCell ref="T1:T2"/>
    <mergeCell ref="U1:U2"/>
    <mergeCell ref="V1:V2"/>
    <mergeCell ref="W1:W2"/>
    <mergeCell ref="X1:X2"/>
    <mergeCell ref="A16:A21"/>
    <mergeCell ref="B16:B21"/>
    <mergeCell ref="A22:A26"/>
    <mergeCell ref="B22:B26"/>
    <mergeCell ref="A27:A29"/>
    <mergeCell ref="B27:B29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81" zoomScaleNormal="70" workbookViewId="0">
      <selection activeCell="E1" sqref="E1"/>
    </sheetView>
  </sheetViews>
  <sheetFormatPr defaultRowHeight="15.75" x14ac:dyDescent="0.25"/>
  <cols>
    <col min="1" max="1" width="4.42578125" style="18" bestFit="1" customWidth="1"/>
    <col min="2" max="2" width="21.140625" style="18" customWidth="1"/>
    <col min="3" max="3" width="17.42578125" style="18" customWidth="1"/>
    <col min="4" max="4" width="12.7109375" style="18" customWidth="1"/>
    <col min="5" max="5" width="19.28515625" style="18" customWidth="1"/>
    <col min="6" max="6" width="23.85546875" style="18" customWidth="1"/>
    <col min="7" max="7" width="31.42578125" style="18" customWidth="1"/>
    <col min="8" max="16384" width="9.140625" style="18"/>
  </cols>
  <sheetData>
    <row r="1" spans="1:7" x14ac:dyDescent="0.25">
      <c r="C1" s="19"/>
    </row>
    <row r="2" spans="1:7" x14ac:dyDescent="0.25">
      <c r="B2" s="72" t="s">
        <v>82</v>
      </c>
      <c r="C2" s="72"/>
      <c r="D2" s="72"/>
      <c r="E2" s="72"/>
      <c r="F2" s="72"/>
      <c r="G2" s="72"/>
    </row>
    <row r="3" spans="1:7" x14ac:dyDescent="0.25">
      <c r="C3" s="19"/>
    </row>
    <row r="4" spans="1:7" ht="15" customHeight="1" x14ac:dyDescent="0.25">
      <c r="A4" s="71" t="s">
        <v>87</v>
      </c>
      <c r="B4" s="71" t="s">
        <v>2</v>
      </c>
      <c r="C4" s="75" t="s">
        <v>3</v>
      </c>
      <c r="D4" s="79" t="s">
        <v>83</v>
      </c>
      <c r="E4" s="79"/>
      <c r="F4" s="79"/>
      <c r="G4" s="79"/>
    </row>
    <row r="5" spans="1:7" ht="30" customHeight="1" x14ac:dyDescent="0.25">
      <c r="A5" s="71"/>
      <c r="B5" s="71"/>
      <c r="C5" s="75"/>
      <c r="D5" s="75">
        <v>2020</v>
      </c>
      <c r="E5" s="75">
        <v>2021</v>
      </c>
      <c r="F5" s="75">
        <v>2022</v>
      </c>
      <c r="G5" s="75"/>
    </row>
    <row r="6" spans="1:7" ht="30.75" customHeight="1" x14ac:dyDescent="0.25">
      <c r="A6" s="71"/>
      <c r="B6" s="71"/>
      <c r="C6" s="75"/>
      <c r="D6" s="75"/>
      <c r="E6" s="75"/>
      <c r="F6" s="20" t="s">
        <v>80</v>
      </c>
      <c r="G6" s="20" t="s">
        <v>81</v>
      </c>
    </row>
    <row r="7" spans="1:7" ht="30" customHeight="1" x14ac:dyDescent="0.25">
      <c r="A7" s="86">
        <v>1</v>
      </c>
      <c r="B7" s="89" t="s">
        <v>84</v>
      </c>
      <c r="C7" s="21" t="s">
        <v>9</v>
      </c>
      <c r="D7" s="27">
        <f>26+94</f>
        <v>120</v>
      </c>
      <c r="E7" s="27">
        <f>3+9</f>
        <v>12</v>
      </c>
      <c r="F7" s="27">
        <f>2+5</f>
        <v>7</v>
      </c>
      <c r="G7" s="27">
        <f>8+6</f>
        <v>14</v>
      </c>
    </row>
    <row r="8" spans="1:7" x14ac:dyDescent="0.25">
      <c r="A8" s="87"/>
      <c r="B8" s="90"/>
      <c r="C8" s="21" t="s">
        <v>11</v>
      </c>
      <c r="D8" s="27">
        <f>72+136</f>
        <v>208</v>
      </c>
      <c r="E8" s="27">
        <f>47+141</f>
        <v>188</v>
      </c>
      <c r="F8" s="27">
        <f>15+30</f>
        <v>45</v>
      </c>
      <c r="G8" s="27">
        <f>36+14</f>
        <v>50</v>
      </c>
    </row>
    <row r="9" spans="1:7" x14ac:dyDescent="0.25">
      <c r="A9" s="88"/>
      <c r="B9" s="91"/>
      <c r="C9" s="22" t="s">
        <v>14</v>
      </c>
      <c r="D9" s="28">
        <f>D7+D8</f>
        <v>328</v>
      </c>
      <c r="E9" s="28">
        <f t="shared" ref="E9:G9" si="0">E7+E8</f>
        <v>200</v>
      </c>
      <c r="F9" s="28">
        <f t="shared" si="0"/>
        <v>52</v>
      </c>
      <c r="G9" s="28">
        <f t="shared" si="0"/>
        <v>64</v>
      </c>
    </row>
    <row r="10" spans="1:7" x14ac:dyDescent="0.25">
      <c r="A10" s="80">
        <v>2</v>
      </c>
      <c r="B10" s="83" t="s">
        <v>85</v>
      </c>
      <c r="C10" s="21" t="s">
        <v>18</v>
      </c>
      <c r="D10" s="27">
        <f>22+152</f>
        <v>174</v>
      </c>
      <c r="E10" s="27">
        <f>7+45</f>
        <v>52</v>
      </c>
      <c r="F10" s="27">
        <f>0+14</f>
        <v>14</v>
      </c>
      <c r="G10" s="27">
        <f>20+1</f>
        <v>21</v>
      </c>
    </row>
    <row r="11" spans="1:7" x14ac:dyDescent="0.25">
      <c r="A11" s="81"/>
      <c r="B11" s="84"/>
      <c r="C11" s="21" t="s">
        <v>21</v>
      </c>
      <c r="D11" s="27">
        <f>57+224</f>
        <v>281</v>
      </c>
      <c r="E11" s="27">
        <f>47+35</f>
        <v>82</v>
      </c>
      <c r="F11" s="27">
        <f>2+7</f>
        <v>9</v>
      </c>
      <c r="G11" s="27">
        <f>20+2</f>
        <v>22</v>
      </c>
    </row>
    <row r="12" spans="1:7" x14ac:dyDescent="0.25">
      <c r="A12" s="81"/>
      <c r="B12" s="84"/>
      <c r="C12" s="21" t="s">
        <v>23</v>
      </c>
      <c r="D12" s="27">
        <f>38+104</f>
        <v>142</v>
      </c>
      <c r="E12" s="27">
        <f>32+76</f>
        <v>108</v>
      </c>
      <c r="F12" s="27">
        <f>4+15</f>
        <v>19</v>
      </c>
      <c r="G12" s="27">
        <f>12+2</f>
        <v>14</v>
      </c>
    </row>
    <row r="13" spans="1:7" x14ac:dyDescent="0.25">
      <c r="A13" s="82"/>
      <c r="B13" s="85"/>
      <c r="C13" s="23" t="s">
        <v>26</v>
      </c>
      <c r="D13" s="29">
        <f>D10+D11+D12</f>
        <v>597</v>
      </c>
      <c r="E13" s="29">
        <f t="shared" ref="E13:G13" si="1">E10+E11+E12</f>
        <v>242</v>
      </c>
      <c r="F13" s="29">
        <f t="shared" si="1"/>
        <v>42</v>
      </c>
      <c r="G13" s="29">
        <f t="shared" si="1"/>
        <v>57</v>
      </c>
    </row>
    <row r="14" spans="1:7" x14ac:dyDescent="0.25">
      <c r="A14" s="80">
        <v>3</v>
      </c>
      <c r="B14" s="83" t="s">
        <v>29</v>
      </c>
      <c r="C14" s="21" t="s">
        <v>30</v>
      </c>
      <c r="D14" s="27">
        <f>1+8</f>
        <v>9</v>
      </c>
      <c r="E14" s="27">
        <f>4+10</f>
        <v>14</v>
      </c>
      <c r="F14" s="27">
        <f>8+22</f>
        <v>30</v>
      </c>
      <c r="G14" s="27">
        <f>22+8</f>
        <v>30</v>
      </c>
    </row>
    <row r="15" spans="1:7" x14ac:dyDescent="0.25">
      <c r="A15" s="81"/>
      <c r="B15" s="84"/>
      <c r="C15" s="21" t="s">
        <v>33</v>
      </c>
      <c r="D15" s="27">
        <f>1+17</f>
        <v>18</v>
      </c>
      <c r="E15" s="27">
        <f>3+11</f>
        <v>14</v>
      </c>
      <c r="F15" s="27">
        <f>7+19</f>
        <v>26</v>
      </c>
      <c r="G15" s="27">
        <f>21+7</f>
        <v>28</v>
      </c>
    </row>
    <row r="16" spans="1:7" x14ac:dyDescent="0.25">
      <c r="A16" s="81"/>
      <c r="B16" s="84"/>
      <c r="C16" s="21" t="s">
        <v>35</v>
      </c>
      <c r="D16" s="27">
        <f>2+16</f>
        <v>18</v>
      </c>
      <c r="E16" s="27">
        <f>52+80</f>
        <v>132</v>
      </c>
      <c r="F16" s="27">
        <f>7+11</f>
        <v>18</v>
      </c>
      <c r="G16" s="27">
        <f>3+4</f>
        <v>7</v>
      </c>
    </row>
    <row r="17" spans="1:7" x14ac:dyDescent="0.25">
      <c r="A17" s="81"/>
      <c r="B17" s="84"/>
      <c r="C17" s="21" t="s">
        <v>38</v>
      </c>
      <c r="D17" s="27">
        <f>2+18</f>
        <v>20</v>
      </c>
      <c r="E17" s="27">
        <f>58+61</f>
        <v>119</v>
      </c>
      <c r="F17" s="27">
        <f>8+4</f>
        <v>12</v>
      </c>
      <c r="G17" s="27">
        <f>1+3</f>
        <v>4</v>
      </c>
    </row>
    <row r="18" spans="1:7" x14ac:dyDescent="0.25">
      <c r="A18" s="81"/>
      <c r="B18" s="84"/>
      <c r="C18" s="21" t="s">
        <v>40</v>
      </c>
      <c r="D18" s="27">
        <f>0+13</f>
        <v>13</v>
      </c>
      <c r="E18" s="27">
        <f>29+42</f>
        <v>71</v>
      </c>
      <c r="F18" s="27">
        <f>6+16</f>
        <v>22</v>
      </c>
      <c r="G18" s="27">
        <f>3+5+1</f>
        <v>9</v>
      </c>
    </row>
    <row r="19" spans="1:7" ht="15.75" customHeight="1" x14ac:dyDescent="0.25">
      <c r="A19" s="82"/>
      <c r="B19" s="85"/>
      <c r="C19" s="23" t="s">
        <v>14</v>
      </c>
      <c r="D19" s="29">
        <f>D14+D15+D16+D17+D18</f>
        <v>78</v>
      </c>
      <c r="E19" s="29">
        <f t="shared" ref="E19:G19" si="2">E14+E15+E16+E17+E18</f>
        <v>350</v>
      </c>
      <c r="F19" s="29">
        <f t="shared" si="2"/>
        <v>108</v>
      </c>
      <c r="G19" s="29">
        <f t="shared" si="2"/>
        <v>78</v>
      </c>
    </row>
    <row r="20" spans="1:7" ht="15" customHeight="1" x14ac:dyDescent="0.25">
      <c r="A20" s="86">
        <v>4</v>
      </c>
      <c r="B20" s="89" t="s">
        <v>86</v>
      </c>
      <c r="C20" s="21" t="s">
        <v>46</v>
      </c>
      <c r="D20" s="27">
        <f>8+9</f>
        <v>17</v>
      </c>
      <c r="E20" s="27">
        <f>1+5</f>
        <v>6</v>
      </c>
      <c r="F20" s="27">
        <f>0+5</f>
        <v>5</v>
      </c>
      <c r="G20" s="27">
        <v>4</v>
      </c>
    </row>
    <row r="21" spans="1:7" x14ac:dyDescent="0.25">
      <c r="A21" s="87"/>
      <c r="B21" s="90"/>
      <c r="C21" s="21" t="s">
        <v>48</v>
      </c>
      <c r="D21" s="27">
        <f>8+6</f>
        <v>14</v>
      </c>
      <c r="E21" s="27">
        <f>3+3</f>
        <v>6</v>
      </c>
      <c r="F21" s="27">
        <f>2+2</f>
        <v>4</v>
      </c>
      <c r="G21" s="27">
        <v>2</v>
      </c>
    </row>
    <row r="22" spans="1:7" x14ac:dyDescent="0.25">
      <c r="A22" s="87"/>
      <c r="B22" s="90"/>
      <c r="C22" s="21" t="s">
        <v>49</v>
      </c>
      <c r="D22" s="27">
        <f>13+9</f>
        <v>22</v>
      </c>
      <c r="E22" s="27">
        <f>2+4</f>
        <v>6</v>
      </c>
      <c r="F22" s="27">
        <f>1+6</f>
        <v>7</v>
      </c>
      <c r="G22" s="27">
        <v>4</v>
      </c>
    </row>
    <row r="23" spans="1:7" ht="14.25" customHeight="1" x14ac:dyDescent="0.25">
      <c r="A23" s="87"/>
      <c r="B23" s="90"/>
      <c r="C23" s="21" t="s">
        <v>51</v>
      </c>
      <c r="D23" s="27">
        <f>5+3</f>
        <v>8</v>
      </c>
      <c r="E23" s="27">
        <f>1+4</f>
        <v>5</v>
      </c>
      <c r="F23" s="27">
        <f>3+2</f>
        <v>5</v>
      </c>
      <c r="G23" s="27">
        <f>3+1</f>
        <v>4</v>
      </c>
    </row>
    <row r="24" spans="1:7" ht="18" customHeight="1" x14ac:dyDescent="0.25">
      <c r="A24" s="88"/>
      <c r="B24" s="91"/>
      <c r="C24" s="22" t="s">
        <v>14</v>
      </c>
      <c r="D24" s="28">
        <f>D20+D21+D22+D23</f>
        <v>61</v>
      </c>
      <c r="E24" s="28">
        <f t="shared" ref="E24:G24" si="3">E20+E21+E22+E23</f>
        <v>23</v>
      </c>
      <c r="F24" s="28">
        <f t="shared" si="3"/>
        <v>21</v>
      </c>
      <c r="G24" s="28">
        <f t="shared" si="3"/>
        <v>14</v>
      </c>
    </row>
    <row r="25" spans="1:7" x14ac:dyDescent="0.25">
      <c r="A25" s="75">
        <v>5</v>
      </c>
      <c r="B25" s="74" t="s">
        <v>55</v>
      </c>
      <c r="C25" s="21" t="s">
        <v>56</v>
      </c>
      <c r="D25" s="27">
        <f>185+316</f>
        <v>501</v>
      </c>
      <c r="E25" s="27">
        <f>15+30</f>
        <v>45</v>
      </c>
      <c r="F25" s="27">
        <f>25+36</f>
        <v>61</v>
      </c>
      <c r="G25" s="27">
        <f>41+7+3+4</f>
        <v>55</v>
      </c>
    </row>
    <row r="26" spans="1:7" x14ac:dyDescent="0.25">
      <c r="A26" s="75"/>
      <c r="B26" s="74"/>
      <c r="C26" s="21" t="s">
        <v>59</v>
      </c>
      <c r="D26" s="27">
        <f>103+159</f>
        <v>262</v>
      </c>
      <c r="E26" s="27">
        <f>8+19</f>
        <v>27</v>
      </c>
      <c r="F26" s="27">
        <f>12+41</f>
        <v>53</v>
      </c>
      <c r="G26" s="27">
        <f>32+8</f>
        <v>40</v>
      </c>
    </row>
    <row r="27" spans="1:7" x14ac:dyDescent="0.25">
      <c r="A27" s="75"/>
      <c r="B27" s="74"/>
      <c r="C27" s="22" t="s">
        <v>14</v>
      </c>
      <c r="D27" s="28">
        <f>D25+D26</f>
        <v>763</v>
      </c>
      <c r="E27" s="28">
        <f t="shared" ref="E27:G27" si="4">E25+E26</f>
        <v>72</v>
      </c>
      <c r="F27" s="28">
        <f t="shared" si="4"/>
        <v>114</v>
      </c>
      <c r="G27" s="28">
        <f t="shared" si="4"/>
        <v>95</v>
      </c>
    </row>
    <row r="28" spans="1:7" s="26" customFormat="1" x14ac:dyDescent="0.25">
      <c r="A28" s="24"/>
      <c r="B28" s="24"/>
      <c r="C28" s="25"/>
      <c r="D28" s="30"/>
      <c r="E28" s="30"/>
      <c r="F28" s="30"/>
      <c r="G28" s="30"/>
    </row>
    <row r="29" spans="1:7" x14ac:dyDescent="0.25">
      <c r="A29" s="76" t="s">
        <v>88</v>
      </c>
      <c r="B29" s="77"/>
      <c r="C29" s="78"/>
      <c r="D29" s="31">
        <f t="shared" ref="D29:F29" si="5">D9+D13+D19+D24+D27</f>
        <v>1827</v>
      </c>
      <c r="E29" s="31">
        <f t="shared" si="5"/>
        <v>887</v>
      </c>
      <c r="F29" s="31">
        <f t="shared" si="5"/>
        <v>337</v>
      </c>
      <c r="G29" s="31">
        <f>G9+G13+G19+G24+G27</f>
        <v>308</v>
      </c>
    </row>
    <row r="31" spans="1:7" x14ac:dyDescent="0.25">
      <c r="B31" s="18" t="s">
        <v>89</v>
      </c>
    </row>
    <row r="32" spans="1:7" x14ac:dyDescent="0.25">
      <c r="B32" s="73" t="s">
        <v>90</v>
      </c>
      <c r="C32" s="73"/>
      <c r="D32" s="73"/>
      <c r="E32" s="73"/>
      <c r="F32" s="73"/>
      <c r="G32" s="73"/>
    </row>
    <row r="33" spans="2:7" x14ac:dyDescent="0.25">
      <c r="B33" s="73"/>
      <c r="C33" s="73"/>
      <c r="D33" s="73"/>
      <c r="E33" s="73"/>
      <c r="F33" s="73"/>
      <c r="G33" s="73"/>
    </row>
  </sheetData>
  <mergeCells count="20">
    <mergeCell ref="A7:A9"/>
    <mergeCell ref="B7:B9"/>
    <mergeCell ref="A10:A13"/>
    <mergeCell ref="B10:B13"/>
    <mergeCell ref="A4:A6"/>
    <mergeCell ref="B4:B6"/>
    <mergeCell ref="B2:G2"/>
    <mergeCell ref="B32:G33"/>
    <mergeCell ref="B25:B27"/>
    <mergeCell ref="A25:A27"/>
    <mergeCell ref="A29:C29"/>
    <mergeCell ref="F5:G5"/>
    <mergeCell ref="D4:G4"/>
    <mergeCell ref="D5:D6"/>
    <mergeCell ref="E5:E6"/>
    <mergeCell ref="C4:C6"/>
    <mergeCell ref="A14:A19"/>
    <mergeCell ref="B14:B19"/>
    <mergeCell ref="A20:A24"/>
    <mergeCell ref="B20:B2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</dc:creator>
  <cp:lastModifiedBy>User</cp:lastModifiedBy>
  <dcterms:created xsi:type="dcterms:W3CDTF">2022-09-13T01:37:58Z</dcterms:created>
  <dcterms:modified xsi:type="dcterms:W3CDTF">2023-01-26T04:12:52Z</dcterms:modified>
</cp:coreProperties>
</file>